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4540" windowHeight="11955" activeTab="0"/>
  </bookViews>
  <sheets>
    <sheet name="Income to 100" sheetId="1" r:id="rId1"/>
  </sheets>
  <definedNames>
    <definedName name="_xlnm.Print_Area" localSheetId="0">'Income to 100'!$A$1:$B$47</definedName>
  </definedNames>
  <calcPr fullCalcOnLoad="1"/>
</workbook>
</file>

<file path=xl/sharedStrings.xml><?xml version="1.0" encoding="utf-8"?>
<sst xmlns="http://schemas.openxmlformats.org/spreadsheetml/2006/main" count="17" uniqueCount="16">
  <si>
    <t>Age</t>
  </si>
  <si>
    <t>Base</t>
  </si>
  <si>
    <t>Investments</t>
  </si>
  <si>
    <t>Drawdown</t>
  </si>
  <si>
    <t>Yield</t>
  </si>
  <si>
    <t>Parameters</t>
  </si>
  <si>
    <t>Annual costs and %ages</t>
  </si>
  <si>
    <t>Base income</t>
  </si>
  <si>
    <t>Retirement age</t>
  </si>
  <si>
    <t>Spending increase %</t>
  </si>
  <si>
    <t>Net yield % after tax</t>
  </si>
  <si>
    <t>Care cost inflation %</t>
  </si>
  <si>
    <t>Base income inflation  %</t>
  </si>
  <si>
    <t>Age when requiring care</t>
  </si>
  <si>
    <t>Needs</t>
  </si>
  <si>
    <t>Active spending/year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</si>
</sst>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 applyProtection="1">
      <alignment/>
      <protection locked="0"/>
    </xf>
    <xf numFmtId="49" fontId="18" fillId="34" borderId="0" xfId="0" applyNumberFormat="1" applyFont="1" applyFill="1" applyAlignment="1">
      <alignment horizontal="left" vertical="top" wrapText="1"/>
    </xf>
    <xf numFmtId="49" fontId="18" fillId="34" borderId="0" xfId="0" applyNumberFormat="1" applyFont="1" applyFill="1" applyAlignment="1" applyProtection="1">
      <alignment horizontal="left" vertical="top" wrapText="1"/>
      <protection locked="0"/>
    </xf>
    <xf numFmtId="49" fontId="0" fillId="35" borderId="0" xfId="0" applyNumberForma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1" max="1" width="28.140625" style="0" customWidth="1"/>
    <col min="2" max="2" width="11.140625" style="4" customWidth="1"/>
    <col min="4" max="4" width="9.28125" style="1" bestFit="1" customWidth="1"/>
    <col min="5" max="5" width="11.7109375" style="1" bestFit="1" customWidth="1"/>
    <col min="6" max="6" width="10.140625" style="1" bestFit="1" customWidth="1"/>
    <col min="7" max="7" width="11.140625" style="1" bestFit="1" customWidth="1"/>
    <col min="8" max="8" width="10.140625" style="1" bestFit="1" customWidth="1"/>
  </cols>
  <sheetData>
    <row r="1" spans="1:8" s="10" customFormat="1" ht="45">
      <c r="A1" s="8" t="s">
        <v>5</v>
      </c>
      <c r="B1" s="9" t="s">
        <v>6</v>
      </c>
      <c r="C1" s="8" t="s">
        <v>0</v>
      </c>
      <c r="D1" s="8" t="s">
        <v>1</v>
      </c>
      <c r="E1" s="8" t="s">
        <v>2</v>
      </c>
      <c r="F1" s="8" t="s">
        <v>4</v>
      </c>
      <c r="G1" s="8" t="s">
        <v>3</v>
      </c>
      <c r="H1" s="8" t="s">
        <v>14</v>
      </c>
    </row>
    <row r="2" spans="1:8" ht="15">
      <c r="A2" s="6" t="s">
        <v>8</v>
      </c>
      <c r="B2" s="7">
        <v>55</v>
      </c>
      <c r="C2">
        <f>$B$2</f>
        <v>55</v>
      </c>
      <c r="D2" s="1">
        <f>$B$3</f>
        <v>45000</v>
      </c>
      <c r="E2" s="1">
        <f>$B$5</f>
        <v>2500000</v>
      </c>
      <c r="F2" s="1">
        <f aca="true" t="shared" si="0" ref="F2:F36">E2*$B$6/100</f>
        <v>75000</v>
      </c>
      <c r="G2" s="1">
        <f>H2-D2-F2</f>
        <v>0</v>
      </c>
      <c r="H2" s="1">
        <f>$B$7</f>
        <v>120000</v>
      </c>
    </row>
    <row r="3" spans="1:8" ht="15">
      <c r="A3" s="5" t="s">
        <v>7</v>
      </c>
      <c r="B3" s="7">
        <v>45000</v>
      </c>
      <c r="C3">
        <f>C2+1</f>
        <v>56</v>
      </c>
      <c r="D3" s="1">
        <f>D2*(1+$B$4/100)</f>
        <v>45900</v>
      </c>
      <c r="E3" s="1">
        <f>MAX(0,E2-G2)</f>
        <v>2500000</v>
      </c>
      <c r="F3" s="1">
        <f t="shared" si="0"/>
        <v>75000</v>
      </c>
      <c r="G3" s="1">
        <f aca="true" t="shared" si="1" ref="G3:G47">H3-D3-F3</f>
        <v>2700</v>
      </c>
      <c r="H3" s="1">
        <f>IF(C3=$B$9,$B$10*(1+$B$11/100)^($B$9-$B$2),H2)*(1+IF(C3=$B$9,0,IF(C3&lt;$B$9,$B$8,$B$11))/100)</f>
        <v>123600</v>
      </c>
    </row>
    <row r="4" spans="1:8" ht="15">
      <c r="A4" s="6" t="s">
        <v>12</v>
      </c>
      <c r="B4" s="7">
        <v>2</v>
      </c>
      <c r="C4">
        <f aca="true" t="shared" si="2" ref="C4:C47">C3+1</f>
        <v>57</v>
      </c>
      <c r="D4" s="1">
        <f>D3*(1+$B$4/100)</f>
        <v>46818</v>
      </c>
      <c r="E4" s="1">
        <f aca="true" t="shared" si="3" ref="E4:E62">MAX(0,E3-G3)</f>
        <v>2497300</v>
      </c>
      <c r="F4" s="1">
        <f t="shared" si="0"/>
        <v>74919</v>
      </c>
      <c r="G4" s="1">
        <f t="shared" si="1"/>
        <v>5571</v>
      </c>
      <c r="H4" s="1">
        <f>IF(C4=$B$9,$B$10*(1+$B$11/100)^($B$9-$B$2),H3)*(1+IF(C4=$B$9,0,IF(C4&lt;$B$9,$B$8,$B$11))/100)</f>
        <v>127308</v>
      </c>
    </row>
    <row r="5" spans="1:8" ht="15">
      <c r="A5" s="6" t="s">
        <v>2</v>
      </c>
      <c r="B5" s="7">
        <v>2500000</v>
      </c>
      <c r="C5">
        <f t="shared" si="2"/>
        <v>58</v>
      </c>
      <c r="D5" s="1">
        <f>D4*(1+$B$4/100)</f>
        <v>47754.36</v>
      </c>
      <c r="E5" s="1">
        <f t="shared" si="3"/>
        <v>2491729</v>
      </c>
      <c r="F5" s="1">
        <f t="shared" si="0"/>
        <v>74751.87</v>
      </c>
      <c r="G5" s="1">
        <f t="shared" si="1"/>
        <v>8621.009999999995</v>
      </c>
      <c r="H5" s="1">
        <f>IF(C5=$B$9,$B$10*(1+$B$11/100)^($B$9-$B$2),H4)*(1+IF(C5=$B$9,0,IF(C5&lt;$B$9,$B$8,$B$11))/100)</f>
        <v>131127.24</v>
      </c>
    </row>
    <row r="6" spans="1:8" ht="15">
      <c r="A6" s="6" t="s">
        <v>10</v>
      </c>
      <c r="B6" s="7">
        <v>3</v>
      </c>
      <c r="C6">
        <f t="shared" si="2"/>
        <v>59</v>
      </c>
      <c r="D6" s="1">
        <f>D5*(1+$B$4/100)</f>
        <v>48709.4472</v>
      </c>
      <c r="E6" s="1">
        <f t="shared" si="3"/>
        <v>2483107.99</v>
      </c>
      <c r="F6" s="1">
        <f t="shared" si="0"/>
        <v>74493.2397</v>
      </c>
      <c r="G6" s="1">
        <f t="shared" si="1"/>
        <v>11858.37029999998</v>
      </c>
      <c r="H6" s="1">
        <f>IF(C6=$B$9,$B$10*(1+$B$11/100)^($B$9-$B$2),H5)*(1+IF(C6=$B$9,0,IF(C6&lt;$B$9,$B$8,$B$11))/100)</f>
        <v>135061.05719999998</v>
      </c>
    </row>
    <row r="7" spans="1:8" ht="15">
      <c r="A7" s="6" t="s">
        <v>15</v>
      </c>
      <c r="B7" s="7">
        <v>120000</v>
      </c>
      <c r="C7">
        <f t="shared" si="2"/>
        <v>60</v>
      </c>
      <c r="D7" s="1">
        <f>D6*(1+$B$4/100)</f>
        <v>49683.636144000004</v>
      </c>
      <c r="E7" s="1">
        <f t="shared" si="3"/>
        <v>2471249.6197</v>
      </c>
      <c r="F7" s="1">
        <f t="shared" si="0"/>
        <v>74137.48859100002</v>
      </c>
      <c r="G7" s="1">
        <f t="shared" si="1"/>
        <v>15291.764180999977</v>
      </c>
      <c r="H7" s="1">
        <f>IF(C7=$B$9,$B$10*(1+$B$11/100)^($B$9-$B$2),H6)*(1+IF(C7=$B$9,0,IF(C7&lt;$B$9,$B$8,$B$11))/100)</f>
        <v>139112.888916</v>
      </c>
    </row>
    <row r="8" spans="1:8" ht="15">
      <c r="A8" s="6" t="s">
        <v>9</v>
      </c>
      <c r="B8" s="7">
        <v>3</v>
      </c>
      <c r="C8">
        <f t="shared" si="2"/>
        <v>61</v>
      </c>
      <c r="D8" s="1">
        <f>D7*(1+$B$4/100)</f>
        <v>50677.308866880005</v>
      </c>
      <c r="E8" s="1">
        <f t="shared" si="3"/>
        <v>2455957.855519</v>
      </c>
      <c r="F8" s="1">
        <f t="shared" si="0"/>
        <v>73678.73566557</v>
      </c>
      <c r="G8" s="1">
        <f t="shared" si="1"/>
        <v>18930.231051029987</v>
      </c>
      <c r="H8" s="1">
        <f>IF(C8=$B$9,$B$10*(1+$B$11/100)^($B$9-$B$2),H7)*(1+IF(C8=$B$9,0,IF(C8&lt;$B$9,$B$8,$B$11))/100)</f>
        <v>143286.27558348</v>
      </c>
    </row>
    <row r="9" spans="1:8" ht="15">
      <c r="A9" s="6" t="s">
        <v>13</v>
      </c>
      <c r="B9" s="7">
        <v>80</v>
      </c>
      <c r="C9">
        <f t="shared" si="2"/>
        <v>62</v>
      </c>
      <c r="D9" s="1">
        <f>D8*(1+$B$4/100)</f>
        <v>51690.855044217606</v>
      </c>
      <c r="E9" s="1">
        <f t="shared" si="3"/>
        <v>2437027.62446797</v>
      </c>
      <c r="F9" s="1">
        <f t="shared" si="0"/>
        <v>73110.8287340391</v>
      </c>
      <c r="G9" s="1">
        <f t="shared" si="1"/>
        <v>22783.1800727277</v>
      </c>
      <c r="H9" s="1">
        <f>IF(C9=$B$9,$B$10*(1+$B$11/100)^($B$9-$B$2),H8)*(1+IF(C9=$B$9,0,IF(C9&lt;$B$9,$B$8,$B$11))/100)</f>
        <v>147584.8638509844</v>
      </c>
    </row>
    <row r="10" spans="1:8" ht="15">
      <c r="A10" s="6" t="str">
        <f>CONCATENATE("Care cost today/year (age ",$B$2,")")</f>
        <v>Care cost today/year (age 55)</v>
      </c>
      <c r="B10" s="7">
        <v>50000</v>
      </c>
      <c r="C10">
        <f t="shared" si="2"/>
        <v>63</v>
      </c>
      <c r="D10" s="1">
        <f>D9*(1+$B$4/100)</f>
        <v>52724.67214510196</v>
      </c>
      <c r="E10" s="1">
        <f t="shared" si="3"/>
        <v>2414244.4443952423</v>
      </c>
      <c r="F10" s="1">
        <f t="shared" si="0"/>
        <v>72427.33333185727</v>
      </c>
      <c r="G10" s="1">
        <f t="shared" si="1"/>
        <v>26860.404289554703</v>
      </c>
      <c r="H10" s="1">
        <f>IF(C10=$B$9,$B$10*(1+$B$11/100)^($B$9-$B$2),H9)*(1+IF(C10=$B$9,0,IF(C10&lt;$B$9,$B$8,$B$11))/100)</f>
        <v>152012.40976651394</v>
      </c>
    </row>
    <row r="11" spans="1:8" ht="15">
      <c r="A11" s="6" t="s">
        <v>11</v>
      </c>
      <c r="B11" s="7">
        <v>5</v>
      </c>
      <c r="C11">
        <f t="shared" si="2"/>
        <v>64</v>
      </c>
      <c r="D11" s="1">
        <f>D10*(1+$B$4/100)</f>
        <v>53779.165588004005</v>
      </c>
      <c r="E11" s="1">
        <f t="shared" si="3"/>
        <v>2387384.0401056875</v>
      </c>
      <c r="F11" s="1">
        <f t="shared" si="0"/>
        <v>71621.52120317062</v>
      </c>
      <c r="G11" s="1">
        <f t="shared" si="1"/>
        <v>31172.095268334742</v>
      </c>
      <c r="H11" s="1">
        <f>IF(C11=$B$9,$B$10*(1+$B$11/100)^($B$9-$B$2),H10)*(1+IF(C11=$B$9,0,IF(C11&lt;$B$9,$B$8,$B$11))/100)</f>
        <v>156572.78205950937</v>
      </c>
    </row>
    <row r="12" spans="3:8" ht="15">
      <c r="C12">
        <f t="shared" si="2"/>
        <v>65</v>
      </c>
      <c r="D12" s="1">
        <f>D11*(1+$B$4/100)</f>
        <v>54854.74889976408</v>
      </c>
      <c r="E12" s="1">
        <f t="shared" si="3"/>
        <v>2356211.9448373527</v>
      </c>
      <c r="F12" s="1">
        <f t="shared" si="0"/>
        <v>70686.35834512059</v>
      </c>
      <c r="G12" s="1">
        <f t="shared" si="1"/>
        <v>35728.85827640997</v>
      </c>
      <c r="H12" s="1">
        <f>IF(C12=$B$9,$B$10*(1+$B$11/100)^($B$9-$B$2),H11)*(1+IF(C12=$B$9,0,IF(C12&lt;$B$9,$B$8,$B$11))/100)</f>
        <v>161269.96552129465</v>
      </c>
    </row>
    <row r="13" spans="3:8" ht="15">
      <c r="C13">
        <f t="shared" si="2"/>
        <v>66</v>
      </c>
      <c r="D13" s="1">
        <f>D12*(1+$B$4/100)</f>
        <v>55951.84387775937</v>
      </c>
      <c r="E13" s="1">
        <f t="shared" si="3"/>
        <v>2320483.0865609427</v>
      </c>
      <c r="F13" s="1">
        <f t="shared" si="0"/>
        <v>69614.49259682829</v>
      </c>
      <c r="G13" s="1">
        <f t="shared" si="1"/>
        <v>40541.72801234583</v>
      </c>
      <c r="H13" s="1">
        <f>IF(C13=$B$9,$B$10*(1+$B$11/100)^($B$9-$B$2),H12)*(1+IF(C13=$B$9,0,IF(C13&lt;$B$9,$B$8,$B$11))/100)</f>
        <v>166108.0644869335</v>
      </c>
    </row>
    <row r="14" spans="3:8" ht="15">
      <c r="C14">
        <f t="shared" si="2"/>
        <v>67</v>
      </c>
      <c r="D14" s="1">
        <f>D13*(1+$B$4/100)</f>
        <v>57070.88075531456</v>
      </c>
      <c r="E14" s="1">
        <f t="shared" si="3"/>
        <v>2279941.358548597</v>
      </c>
      <c r="F14" s="1">
        <f t="shared" si="0"/>
        <v>68398.24075645792</v>
      </c>
      <c r="G14" s="1">
        <f t="shared" si="1"/>
        <v>45622.184909769014</v>
      </c>
      <c r="H14" s="1">
        <f>IF(C14=$B$9,$B$10*(1+$B$11/100)^($B$9-$B$2),H13)*(1+IF(C14=$B$9,0,IF(C14&lt;$B$9,$B$8,$B$11))/100)</f>
        <v>171091.3064215415</v>
      </c>
    </row>
    <row r="15" spans="3:8" ht="15">
      <c r="C15">
        <f t="shared" si="2"/>
        <v>68</v>
      </c>
      <c r="D15" s="1">
        <f>D14*(1+$B$4/100)</f>
        <v>58212.29837042085</v>
      </c>
      <c r="E15" s="1">
        <f t="shared" si="3"/>
        <v>2234319.173638828</v>
      </c>
      <c r="F15" s="1">
        <f t="shared" si="0"/>
        <v>67029.57520916485</v>
      </c>
      <c r="G15" s="1">
        <f t="shared" si="1"/>
        <v>50982.17203460206</v>
      </c>
      <c r="H15" s="1">
        <f>IF(C15=$B$9,$B$10*(1+$B$11/100)^($B$9-$B$2),H14)*(1+IF(C15=$B$9,0,IF(C15&lt;$B$9,$B$8,$B$11))/100)</f>
        <v>176224.04561418775</v>
      </c>
    </row>
    <row r="16" spans="3:8" ht="15">
      <c r="C16">
        <f t="shared" si="2"/>
        <v>69</v>
      </c>
      <c r="D16" s="1">
        <f>D15*(1+$B$4/100)</f>
        <v>59376.54433782927</v>
      </c>
      <c r="E16" s="1">
        <f t="shared" si="3"/>
        <v>2183337.001604226</v>
      </c>
      <c r="F16" s="1">
        <f t="shared" si="0"/>
        <v>65500.110048126786</v>
      </c>
      <c r="G16" s="1">
        <f t="shared" si="1"/>
        <v>56634.11259665734</v>
      </c>
      <c r="H16" s="1">
        <f>IF(C16=$B$9,$B$10*(1+$B$11/100)^($B$9-$B$2),H15)*(1+IF(C16=$B$9,0,IF(C16&lt;$B$9,$B$8,$B$11))/100)</f>
        <v>181510.7669826134</v>
      </c>
    </row>
    <row r="17" spans="3:8" ht="15">
      <c r="C17">
        <f t="shared" si="2"/>
        <v>70</v>
      </c>
      <c r="D17" s="1">
        <f>D16*(1+$B$4/100)</f>
        <v>60564.07522458585</v>
      </c>
      <c r="E17" s="1">
        <f t="shared" si="3"/>
        <v>2126702.889007569</v>
      </c>
      <c r="F17" s="1">
        <f t="shared" si="0"/>
        <v>63801.08667022707</v>
      </c>
      <c r="G17" s="1">
        <f t="shared" si="1"/>
        <v>62590.928097278855</v>
      </c>
      <c r="H17" s="1">
        <f>IF(C17=$B$9,$B$10*(1+$B$11/100)^($B$9-$B$2),H16)*(1+IF(C17=$B$9,0,IF(C17&lt;$B$9,$B$8,$B$11))/100)</f>
        <v>186956.0899920918</v>
      </c>
    </row>
    <row r="18" spans="3:8" ht="15">
      <c r="C18">
        <f t="shared" si="2"/>
        <v>71</v>
      </c>
      <c r="D18" s="1">
        <f>D17*(1+$B$4/100)</f>
        <v>61775.35672907757</v>
      </c>
      <c r="E18" s="1">
        <f t="shared" si="3"/>
        <v>2064111.96091029</v>
      </c>
      <c r="F18" s="1">
        <f t="shared" si="0"/>
        <v>61923.35882730869</v>
      </c>
      <c r="G18" s="1">
        <f t="shared" si="1"/>
        <v>68866.05713546828</v>
      </c>
      <c r="H18" s="1">
        <f>IF(C18=$B$9,$B$10*(1+$B$11/100)^($B$9-$B$2),H17)*(1+IF(C18=$B$9,0,IF(C18&lt;$B$9,$B$8,$B$11))/100)</f>
        <v>192564.77269185454</v>
      </c>
    </row>
    <row r="19" spans="3:8" ht="15">
      <c r="C19">
        <f t="shared" si="2"/>
        <v>72</v>
      </c>
      <c r="D19" s="1">
        <f>D18*(1+$B$4/100)</f>
        <v>63010.86386365912</v>
      </c>
      <c r="E19" s="1">
        <f t="shared" si="3"/>
        <v>1995245.9037748217</v>
      </c>
      <c r="F19" s="1">
        <f t="shared" si="0"/>
        <v>59857.37711324464</v>
      </c>
      <c r="G19" s="1">
        <f t="shared" si="1"/>
        <v>75473.47489570643</v>
      </c>
      <c r="H19" s="1">
        <f>IF(C19=$B$9,$B$10*(1+$B$11/100)^($B$9-$B$2),H18)*(1+IF(C19=$B$9,0,IF(C19&lt;$B$9,$B$8,$B$11))/100)</f>
        <v>198341.7158726102</v>
      </c>
    </row>
    <row r="20" spans="3:8" ht="15">
      <c r="C20">
        <f t="shared" si="2"/>
        <v>73</v>
      </c>
      <c r="D20" s="1">
        <f>D19*(1+$B$4/100)</f>
        <v>64271.08114093231</v>
      </c>
      <c r="E20" s="1">
        <f t="shared" si="3"/>
        <v>1919772.4288791153</v>
      </c>
      <c r="F20" s="1">
        <f t="shared" si="0"/>
        <v>57593.172866373454</v>
      </c>
      <c r="G20" s="1">
        <f t="shared" si="1"/>
        <v>82427.71334148275</v>
      </c>
      <c r="H20" s="1">
        <f>IF(C20=$B$9,$B$10*(1+$B$11/100)^($B$9-$B$2),H19)*(1+IF(C20=$B$9,0,IF(C20&lt;$B$9,$B$8,$B$11))/100)</f>
        <v>204291.96734878852</v>
      </c>
    </row>
    <row r="21" spans="3:8" ht="15">
      <c r="C21">
        <f t="shared" si="2"/>
        <v>74</v>
      </c>
      <c r="D21" s="1">
        <f>D20*(1+$B$4/100)</f>
        <v>65556.50276375095</v>
      </c>
      <c r="E21" s="1">
        <f t="shared" si="3"/>
        <v>1837344.7155376326</v>
      </c>
      <c r="F21" s="1">
        <f t="shared" si="0"/>
        <v>55120.34146612897</v>
      </c>
      <c r="G21" s="1">
        <f t="shared" si="1"/>
        <v>89743.88213937226</v>
      </c>
      <c r="H21" s="1">
        <f>IF(C21=$B$9,$B$10*(1+$B$11/100)^($B$9-$B$2),H20)*(1+IF(C21=$B$9,0,IF(C21&lt;$B$9,$B$8,$B$11))/100)</f>
        <v>210420.72636925217</v>
      </c>
    </row>
    <row r="22" spans="3:8" ht="15">
      <c r="C22">
        <f t="shared" si="2"/>
        <v>75</v>
      </c>
      <c r="D22" s="1">
        <f>D21*(1+$B$4/100)</f>
        <v>66867.63281902597</v>
      </c>
      <c r="E22" s="1">
        <f t="shared" si="3"/>
        <v>1747600.8333982604</v>
      </c>
      <c r="F22" s="1">
        <f t="shared" si="0"/>
        <v>52428.02500194781</v>
      </c>
      <c r="G22" s="1">
        <f t="shared" si="1"/>
        <v>97437.69033935598</v>
      </c>
      <c r="H22" s="1">
        <f>IF(C22=$B$9,$B$10*(1+$B$11/100)^($B$9-$B$2),H21)*(1+IF(C22=$B$9,0,IF(C22&lt;$B$9,$B$8,$B$11))/100)</f>
        <v>216733.34816032974</v>
      </c>
    </row>
    <row r="23" spans="3:8" ht="15">
      <c r="C23">
        <f t="shared" si="2"/>
        <v>76</v>
      </c>
      <c r="D23" s="1">
        <f>D22*(1+$B$4/100)</f>
        <v>68204.98547540649</v>
      </c>
      <c r="E23" s="1">
        <f t="shared" si="3"/>
        <v>1650163.1430589044</v>
      </c>
      <c r="F23" s="1">
        <f t="shared" si="0"/>
        <v>49504.89429176713</v>
      </c>
      <c r="G23" s="1">
        <f t="shared" si="1"/>
        <v>105525.46883796604</v>
      </c>
      <c r="H23" s="1">
        <f>IF(C23=$B$9,$B$10*(1+$B$11/100)^($B$9-$B$2),H22)*(1+IF(C23=$B$9,0,IF(C23&lt;$B$9,$B$8,$B$11))/100)</f>
        <v>223235.34860513965</v>
      </c>
    </row>
    <row r="24" spans="3:8" ht="15">
      <c r="C24">
        <f t="shared" si="2"/>
        <v>77</v>
      </c>
      <c r="D24" s="1">
        <f>D23*(1+$B$4/100)</f>
        <v>69569.08518491461</v>
      </c>
      <c r="E24" s="1">
        <f t="shared" si="3"/>
        <v>1544637.6742209385</v>
      </c>
      <c r="F24" s="1">
        <f t="shared" si="0"/>
        <v>46339.13022662816</v>
      </c>
      <c r="G24" s="1">
        <f t="shared" si="1"/>
        <v>114024.19365175106</v>
      </c>
      <c r="H24" s="1">
        <f>IF(C24=$B$9,$B$10*(1+$B$11/100)^($B$9-$B$2),H23)*(1+IF(C24=$B$9,0,IF(C24&lt;$B$9,$B$8,$B$11))/100)</f>
        <v>229932.40906329383</v>
      </c>
    </row>
    <row r="25" spans="3:8" ht="15">
      <c r="C25">
        <f t="shared" si="2"/>
        <v>78</v>
      </c>
      <c r="D25" s="1">
        <f>D24*(1+$B$4/100)</f>
        <v>70960.46688861291</v>
      </c>
      <c r="E25" s="1">
        <f t="shared" si="3"/>
        <v>1430613.4805691873</v>
      </c>
      <c r="F25" s="1">
        <f t="shared" si="0"/>
        <v>42918.40441707562</v>
      </c>
      <c r="G25" s="1">
        <f t="shared" si="1"/>
        <v>122951.51002950413</v>
      </c>
      <c r="H25" s="1">
        <f>IF(C25=$B$9,$B$10*(1+$B$11/100)^($B$9-$B$2),H24)*(1+IF(C25=$B$9,0,IF(C25&lt;$B$9,$B$8,$B$11))/100)</f>
        <v>236830.38133519265</v>
      </c>
    </row>
    <row r="26" spans="3:8" ht="15">
      <c r="C26">
        <f t="shared" si="2"/>
        <v>79</v>
      </c>
      <c r="D26" s="1">
        <f>D25*(1+$B$4/100)</f>
        <v>72379.67622638517</v>
      </c>
      <c r="E26" s="1">
        <f t="shared" si="3"/>
        <v>1307661.9705396832</v>
      </c>
      <c r="F26" s="1">
        <f t="shared" si="0"/>
        <v>39229.85911619049</v>
      </c>
      <c r="G26" s="1">
        <f t="shared" si="1"/>
        <v>132325.75743267278</v>
      </c>
      <c r="H26" s="1">
        <f>IF(C26=$B$9,$B$10*(1+$B$11/100)^($B$9-$B$2),H25)*(1+IF(C26=$B$9,0,IF(C26&lt;$B$9,$B$8,$B$11))/100)</f>
        <v>243935.29277524844</v>
      </c>
    </row>
    <row r="27" spans="1:8" ht="15">
      <c r="A27" s="2"/>
      <c r="B27" s="3"/>
      <c r="C27">
        <f t="shared" si="2"/>
        <v>80</v>
      </c>
      <c r="D27" s="1">
        <f>D26*(1+$B$4/100)</f>
        <v>73827.26975091288</v>
      </c>
      <c r="E27" s="1">
        <f t="shared" si="3"/>
        <v>1175336.2131070103</v>
      </c>
      <c r="F27" s="1">
        <f t="shared" si="0"/>
        <v>35260.08639321031</v>
      </c>
      <c r="G27" s="1">
        <f t="shared" si="1"/>
        <v>60230.390900846105</v>
      </c>
      <c r="H27" s="1">
        <f>IF(C27=$B$9,$B$10*(1+$B$11/100)^($B$9-$B$2),H26)*(1+IF(C27=$B$9,0,IF(C27&lt;$B$9,$B$8,$B$11))/100)</f>
        <v>169317.7470449693</v>
      </c>
    </row>
    <row r="28" spans="1:8" ht="15">
      <c r="A28" s="2"/>
      <c r="C28">
        <f t="shared" si="2"/>
        <v>81</v>
      </c>
      <c r="D28" s="1">
        <f>D27*(1+$B$4/100)</f>
        <v>75303.81514593113</v>
      </c>
      <c r="E28" s="1">
        <f t="shared" si="3"/>
        <v>1115105.8222061642</v>
      </c>
      <c r="F28" s="1">
        <f t="shared" si="0"/>
        <v>33453.174666184925</v>
      </c>
      <c r="G28" s="1">
        <f t="shared" si="1"/>
        <v>69026.64458510172</v>
      </c>
      <c r="H28" s="1">
        <f>IF(C28=$B$9,$B$10*(1+$B$11/100)^($B$9-$B$2),H27)*(1+IF(C28=$B$9,0,IF(C28&lt;$B$9,$B$8,$B$11))/100)</f>
        <v>177783.63439721777</v>
      </c>
    </row>
    <row r="29" spans="3:8" ht="15">
      <c r="C29">
        <f t="shared" si="2"/>
        <v>82</v>
      </c>
      <c r="D29" s="1">
        <f>D28*(1+$B$4/100)</f>
        <v>76809.89144884975</v>
      </c>
      <c r="E29" s="1">
        <f t="shared" si="3"/>
        <v>1046079.1776210625</v>
      </c>
      <c r="F29" s="1">
        <f t="shared" si="0"/>
        <v>31382.375328631875</v>
      </c>
      <c r="G29" s="1">
        <f t="shared" si="1"/>
        <v>78480.54933959706</v>
      </c>
      <c r="H29" s="1">
        <f>IF(C29=$B$9,$B$10*(1+$B$11/100)^($B$9-$B$2),H28)*(1+IF(C29=$B$9,0,IF(C29&lt;$B$9,$B$8,$B$11))/100)</f>
        <v>186672.81611707868</v>
      </c>
    </row>
    <row r="30" spans="3:8" ht="15">
      <c r="C30">
        <f t="shared" si="2"/>
        <v>83</v>
      </c>
      <c r="D30" s="1">
        <f>D29*(1+$B$4/100)</f>
        <v>78346.08927782674</v>
      </c>
      <c r="E30" s="1">
        <f t="shared" si="3"/>
        <v>967598.6282814655</v>
      </c>
      <c r="F30" s="1">
        <f t="shared" si="0"/>
        <v>29027.958848443963</v>
      </c>
      <c r="G30" s="1">
        <f t="shared" si="1"/>
        <v>88632.40879666191</v>
      </c>
      <c r="H30" s="1">
        <f>IF(C30=$B$9,$B$10*(1+$B$11/100)^($B$9-$B$2),H29)*(1+IF(C30=$B$9,0,IF(C30&lt;$B$9,$B$8,$B$11))/100)</f>
        <v>196006.45692293262</v>
      </c>
    </row>
    <row r="31" spans="3:8" ht="15">
      <c r="C31">
        <f t="shared" si="2"/>
        <v>84</v>
      </c>
      <c r="D31" s="1">
        <f>D30*(1+$B$4/100)</f>
        <v>79913.01106338328</v>
      </c>
      <c r="E31" s="1">
        <f t="shared" si="3"/>
        <v>878966.2194848036</v>
      </c>
      <c r="F31" s="1">
        <f t="shared" si="0"/>
        <v>26368.98658454411</v>
      </c>
      <c r="G31" s="1">
        <f t="shared" si="1"/>
        <v>99524.78212115187</v>
      </c>
      <c r="H31" s="1">
        <f>IF(C31=$B$9,$B$10*(1+$B$11/100)^($B$9-$B$2),H30)*(1+IF(C31=$B$9,0,IF(C31&lt;$B$9,$B$8,$B$11))/100)</f>
        <v>205806.77976907926</v>
      </c>
    </row>
    <row r="32" spans="3:8" ht="15">
      <c r="C32">
        <f t="shared" si="2"/>
        <v>85</v>
      </c>
      <c r="D32" s="1">
        <f>D31*(1+$B$4/100)</f>
        <v>81511.27128465095</v>
      </c>
      <c r="E32" s="1">
        <f t="shared" si="3"/>
        <v>779441.4373636517</v>
      </c>
      <c r="F32" s="1">
        <f t="shared" si="0"/>
        <v>23383.243120909552</v>
      </c>
      <c r="G32" s="1">
        <f t="shared" si="1"/>
        <v>111202.60435197272</v>
      </c>
      <c r="H32" s="1">
        <f>IF(C32=$B$9,$B$10*(1+$B$11/100)^($B$9-$B$2),H31)*(1+IF(C32=$B$9,0,IF(C32&lt;$B$9,$B$8,$B$11))/100)</f>
        <v>216097.11875753323</v>
      </c>
    </row>
    <row r="33" spans="3:8" ht="15">
      <c r="C33">
        <f t="shared" si="2"/>
        <v>86</v>
      </c>
      <c r="D33" s="1">
        <f>D32*(1+$B$4/100)</f>
        <v>83141.49671034397</v>
      </c>
      <c r="E33" s="1">
        <f t="shared" si="3"/>
        <v>668238.833011679</v>
      </c>
      <c r="F33" s="1">
        <f t="shared" si="0"/>
        <v>20047.16499035037</v>
      </c>
      <c r="G33" s="1">
        <f t="shared" si="1"/>
        <v>123713.31299471558</v>
      </c>
      <c r="H33" s="1">
        <f>IF(C33=$B$9,$B$10*(1+$B$11/100)^($B$9-$B$2),H32)*(1+IF(C33=$B$9,0,IF(C33&lt;$B$9,$B$8,$B$11))/100)</f>
        <v>226901.9746954099</v>
      </c>
    </row>
    <row r="34" spans="3:8" ht="15">
      <c r="C34">
        <f t="shared" si="2"/>
        <v>87</v>
      </c>
      <c r="D34" s="1">
        <f>D33*(1+$B$4/100)</f>
        <v>84804.32664455085</v>
      </c>
      <c r="E34" s="1">
        <f t="shared" si="3"/>
        <v>544525.5200169634</v>
      </c>
      <c r="F34" s="1">
        <f t="shared" si="0"/>
        <v>16335.765600508901</v>
      </c>
      <c r="G34" s="1">
        <f t="shared" si="1"/>
        <v>137106.98118512065</v>
      </c>
      <c r="H34" s="1">
        <f>IF(C34=$B$9,$B$10*(1+$B$11/100)^($B$9-$B$2),H33)*(1+IF(C34=$B$9,0,IF(C34&lt;$B$9,$B$8,$B$11))/100)</f>
        <v>238247.0734301804</v>
      </c>
    </row>
    <row r="35" spans="3:8" ht="15">
      <c r="C35">
        <f t="shared" si="2"/>
        <v>88</v>
      </c>
      <c r="D35" s="1">
        <f>D34*(1+$B$4/100)</f>
        <v>86500.41317744186</v>
      </c>
      <c r="E35" s="1">
        <f t="shared" si="3"/>
        <v>407418.5388318427</v>
      </c>
      <c r="F35" s="1">
        <f t="shared" si="0"/>
        <v>12222.556164955282</v>
      </c>
      <c r="G35" s="1">
        <f t="shared" si="1"/>
        <v>151436.4577592923</v>
      </c>
      <c r="H35" s="1">
        <f>IF(C35=$B$9,$B$10*(1+$B$11/100)^($B$9-$B$2),H34)*(1+IF(C35=$B$9,0,IF(C35&lt;$B$9,$B$8,$B$11))/100)</f>
        <v>250159.42710168945</v>
      </c>
    </row>
    <row r="36" spans="3:8" ht="15">
      <c r="C36">
        <f t="shared" si="2"/>
        <v>89</v>
      </c>
      <c r="D36" s="1">
        <f>D35*(1+$B$4/100)</f>
        <v>88230.4214409907</v>
      </c>
      <c r="E36" s="1">
        <f t="shared" si="3"/>
        <v>255982.0810725504</v>
      </c>
      <c r="F36" s="1">
        <f t="shared" si="0"/>
        <v>7679.462432176512</v>
      </c>
      <c r="G36" s="1">
        <f t="shared" si="1"/>
        <v>166757.51458360674</v>
      </c>
      <c r="H36" s="1">
        <f>IF(C36=$B$9,$B$10*(1+$B$11/100)^($B$9-$B$2),H35)*(1+IF(C36=$B$9,0,IF(C36&lt;$B$9,$B$8,$B$11))/100)</f>
        <v>262667.39845677395</v>
      </c>
    </row>
    <row r="37" spans="3:8" ht="15">
      <c r="C37">
        <f t="shared" si="2"/>
        <v>90</v>
      </c>
      <c r="D37" s="1">
        <f>D36*(1+$B$4/100)</f>
        <v>89995.02986981052</v>
      </c>
      <c r="E37" s="1">
        <f t="shared" si="3"/>
        <v>89224.56648894367</v>
      </c>
      <c r="F37" s="1">
        <f>E37*$B$6/100</f>
        <v>2676.7369946683107</v>
      </c>
      <c r="G37" s="1">
        <f t="shared" si="1"/>
        <v>183129.00151513383</v>
      </c>
      <c r="H37" s="1">
        <f>IF(C37=$B$9,$B$10*(1+$B$11/100)^($B$9-$B$2),H36)*(1+IF(C37=$B$9,0,IF(C37&lt;$B$9,$B$8,$B$11))/100)</f>
        <v>275800.76837961265</v>
      </c>
    </row>
    <row r="38" spans="3:8" ht="15">
      <c r="C38">
        <f t="shared" si="2"/>
        <v>91</v>
      </c>
      <c r="D38" s="1">
        <f>D37*(1+$B$4/100)</f>
        <v>91794.93046720672</v>
      </c>
      <c r="E38" s="1">
        <f t="shared" si="3"/>
        <v>0</v>
      </c>
      <c r="F38" s="1">
        <f aca="true" t="shared" si="4" ref="F38:F62">E38*$B$6/100</f>
        <v>0</v>
      </c>
      <c r="G38" s="1">
        <f t="shared" si="1"/>
        <v>197795.8763313866</v>
      </c>
      <c r="H38" s="1">
        <f>IF(C38=$B$9,$B$10*(1+$B$11/100)^($B$9-$B$2),H37)*(1+IF(C38=$B$9,0,IF(C38&lt;$B$9,$B$8,$B$11))/100)</f>
        <v>289590.8067985933</v>
      </c>
    </row>
    <row r="39" spans="3:8" ht="15">
      <c r="C39">
        <f t="shared" si="2"/>
        <v>92</v>
      </c>
      <c r="D39" s="1">
        <f>D38*(1+$B$4/100)</f>
        <v>93630.82907655086</v>
      </c>
      <c r="E39" s="1">
        <f t="shared" si="3"/>
        <v>0</v>
      </c>
      <c r="F39" s="1">
        <f t="shared" si="4"/>
        <v>0</v>
      </c>
      <c r="G39" s="1">
        <f t="shared" si="1"/>
        <v>210439.51806197217</v>
      </c>
      <c r="H39" s="1">
        <f>IF(C39=$B$9,$B$10*(1+$B$11/100)^($B$9-$B$2),H38)*(1+IF(C39=$B$9,0,IF(C39&lt;$B$9,$B$8,$B$11))/100)</f>
        <v>304070.347138523</v>
      </c>
    </row>
    <row r="40" spans="3:8" ht="15">
      <c r="C40">
        <f t="shared" si="2"/>
        <v>93</v>
      </c>
      <c r="D40" s="1">
        <f>D39*(1+$B$4/100)</f>
        <v>95503.44565808188</v>
      </c>
      <c r="E40" s="1">
        <f t="shared" si="3"/>
        <v>0</v>
      </c>
      <c r="F40" s="1">
        <f t="shared" si="4"/>
        <v>0</v>
      </c>
      <c r="G40" s="1">
        <f t="shared" si="1"/>
        <v>223770.4188373673</v>
      </c>
      <c r="H40" s="1">
        <f>IF(C40=$B$9,$B$10*(1+$B$11/100)^($B$9-$B$2),H39)*(1+IF(C40=$B$9,0,IF(C40&lt;$B$9,$B$8,$B$11))/100)</f>
        <v>319273.8644954492</v>
      </c>
    </row>
    <row r="41" spans="3:8" ht="15">
      <c r="C41">
        <f t="shared" si="2"/>
        <v>94</v>
      </c>
      <c r="D41" s="1">
        <f>D40*(1+$B$4/100)</f>
        <v>97413.51457124352</v>
      </c>
      <c r="E41" s="1">
        <f t="shared" si="3"/>
        <v>0</v>
      </c>
      <c r="F41" s="1">
        <f t="shared" si="4"/>
        <v>0</v>
      </c>
      <c r="G41" s="1">
        <f t="shared" si="1"/>
        <v>237824.04314897812</v>
      </c>
      <c r="H41" s="1">
        <f>IF(C41=$B$9,$B$10*(1+$B$11/100)^($B$9-$B$2),H40)*(1+IF(C41=$B$9,0,IF(C41&lt;$B$9,$B$8,$B$11))/100)</f>
        <v>335237.55772022164</v>
      </c>
    </row>
    <row r="42" spans="3:8" ht="15">
      <c r="C42">
        <f t="shared" si="2"/>
        <v>95</v>
      </c>
      <c r="D42" s="1">
        <f>D41*(1+$B$4/100)</f>
        <v>99361.78486266838</v>
      </c>
      <c r="E42" s="1">
        <f t="shared" si="3"/>
        <v>0</v>
      </c>
      <c r="F42" s="1">
        <f t="shared" si="4"/>
        <v>0</v>
      </c>
      <c r="G42" s="1">
        <f t="shared" si="1"/>
        <v>252637.65074356436</v>
      </c>
      <c r="H42" s="1">
        <f>IF(C42=$B$9,$B$10*(1+$B$11/100)^($B$9-$B$2),H41)*(1+IF(C42=$B$9,0,IF(C42&lt;$B$9,$B$8,$B$11))/100)</f>
        <v>351999.4356062327</v>
      </c>
    </row>
    <row r="43" spans="3:8" ht="15">
      <c r="C43">
        <f t="shared" si="2"/>
        <v>96</v>
      </c>
      <c r="D43" s="1">
        <f>D42*(1+$B$4/100)</f>
        <v>101349.02055992176</v>
      </c>
      <c r="E43" s="1">
        <f t="shared" si="3"/>
        <v>0</v>
      </c>
      <c r="F43" s="1">
        <f t="shared" si="4"/>
        <v>0</v>
      </c>
      <c r="G43" s="1">
        <f t="shared" si="1"/>
        <v>268250.38682662265</v>
      </c>
      <c r="H43" s="1">
        <f>IF(C43=$B$9,$B$10*(1+$B$11/100)^($B$9-$B$2),H42)*(1+IF(C43=$B$9,0,IF(C43&lt;$B$9,$B$8,$B$11))/100)</f>
        <v>369599.4073865444</v>
      </c>
    </row>
    <row r="44" spans="3:8" ht="15">
      <c r="C44">
        <f t="shared" si="2"/>
        <v>97</v>
      </c>
      <c r="D44" s="1">
        <f>D43*(1+$B$4/100)</f>
        <v>103376.0009711202</v>
      </c>
      <c r="E44" s="1">
        <f t="shared" si="3"/>
        <v>0</v>
      </c>
      <c r="F44" s="1">
        <f t="shared" si="4"/>
        <v>0</v>
      </c>
      <c r="G44" s="1">
        <f t="shared" si="1"/>
        <v>284703.3767847514</v>
      </c>
      <c r="H44" s="1">
        <f>IF(C44=$B$9,$B$10*(1+$B$11/100)^($B$9-$B$2),H43)*(1+IF(C44=$B$9,0,IF(C44&lt;$B$9,$B$8,$B$11))/100)</f>
        <v>388079.3777558716</v>
      </c>
    </row>
    <row r="45" spans="3:8" ht="15">
      <c r="C45">
        <f t="shared" si="2"/>
        <v>98</v>
      </c>
      <c r="D45" s="1">
        <f>D44*(1+$B$4/100)</f>
        <v>105443.5209905426</v>
      </c>
      <c r="E45" s="1">
        <f t="shared" si="3"/>
        <v>0</v>
      </c>
      <c r="F45" s="1">
        <f t="shared" si="4"/>
        <v>0</v>
      </c>
      <c r="G45" s="1">
        <f t="shared" si="1"/>
        <v>302039.8256531226</v>
      </c>
      <c r="H45" s="1">
        <f>IF(C45=$B$9,$B$10*(1+$B$11/100)^($B$9-$B$2),H44)*(1+IF(C45=$B$9,0,IF(C45&lt;$B$9,$B$8,$B$11))/100)</f>
        <v>407483.3466436652</v>
      </c>
    </row>
    <row r="46" spans="3:8" ht="15">
      <c r="C46">
        <f t="shared" si="2"/>
        <v>99</v>
      </c>
      <c r="D46" s="1">
        <f>D45*(1+$B$4/100)</f>
        <v>107552.39141035346</v>
      </c>
      <c r="E46" s="1">
        <f t="shared" si="3"/>
        <v>0</v>
      </c>
      <c r="F46" s="1">
        <f t="shared" si="4"/>
        <v>0</v>
      </c>
      <c r="G46" s="1">
        <f t="shared" si="1"/>
        <v>320305.122565495</v>
      </c>
      <c r="H46" s="1">
        <f>IF(C46=$B$9,$B$10*(1+$B$11/100)^($B$9-$B$2),H45)*(1+IF(C46=$B$9,0,IF(C46&lt;$B$9,$B$8,$B$11))/100)</f>
        <v>427857.5139758485</v>
      </c>
    </row>
    <row r="47" spans="3:8" ht="15">
      <c r="C47">
        <f t="shared" si="2"/>
        <v>100</v>
      </c>
      <c r="D47" s="1">
        <f>D46*(1+$B$4/100)</f>
        <v>109703.43923856053</v>
      </c>
      <c r="E47" s="1">
        <f t="shared" si="3"/>
        <v>0</v>
      </c>
      <c r="F47" s="1">
        <f t="shared" si="4"/>
        <v>0</v>
      </c>
      <c r="G47" s="1">
        <f t="shared" si="1"/>
        <v>339546.95043608046</v>
      </c>
      <c r="H47" s="1">
        <f>IF(C47=$B$9,$B$10*(1+$B$11/100)^($B$9-$B$2),H46)*(1+IF(C47=$B$9,0,IF(C47&lt;$B$9,$B$8,$B$11))/100)</f>
        <v>449250.38967464096</v>
      </c>
    </row>
    <row r="48" spans="3:8" ht="15">
      <c r="C48">
        <f aca="true" t="shared" si="5" ref="C48:C70">C47+1</f>
        <v>101</v>
      </c>
      <c r="D48" s="1">
        <f aca="true" t="shared" si="6" ref="D48:D70">D47*(1+$B$4/100)</f>
        <v>111897.50802333174</v>
      </c>
      <c r="E48" s="1">
        <f t="shared" si="3"/>
        <v>0</v>
      </c>
      <c r="F48" s="1">
        <f t="shared" si="4"/>
        <v>0</v>
      </c>
      <c r="G48" s="1">
        <f aca="true" t="shared" si="7" ref="G48:G70">H48-D48-F48</f>
        <v>359815.40113504126</v>
      </c>
      <c r="H48" s="1">
        <f>IF(C48=$B$9,$B$10*(1+$B$11/100)^($B$9-$B$2),H47)*(1+IF(C48=$B$9,0,IF(C48&lt;$B$9,$B$8,$B$11))/100)</f>
        <v>471712.909158373</v>
      </c>
    </row>
    <row r="49" spans="3:8" ht="15">
      <c r="C49">
        <f t="shared" si="5"/>
        <v>102</v>
      </c>
      <c r="D49" s="1">
        <f t="shared" si="6"/>
        <v>114135.45818379839</v>
      </c>
      <c r="E49" s="1">
        <f t="shared" si="3"/>
        <v>0</v>
      </c>
      <c r="F49" s="1">
        <f t="shared" si="4"/>
        <v>0</v>
      </c>
      <c r="G49" s="1">
        <f t="shared" si="7"/>
        <v>381163.0964324933</v>
      </c>
      <c r="H49" s="1">
        <f>IF(C49=$B$9,$B$10*(1+$B$11/100)^($B$9-$B$2),H48)*(1+IF(C49=$B$9,0,IF(C49&lt;$B$9,$B$8,$B$11))/100)</f>
        <v>495298.5546162917</v>
      </c>
    </row>
    <row r="50" spans="3:8" ht="15">
      <c r="C50">
        <f t="shared" si="5"/>
        <v>103</v>
      </c>
      <c r="D50" s="1">
        <f t="shared" si="6"/>
        <v>116418.16734747436</v>
      </c>
      <c r="E50" s="1">
        <f t="shared" si="3"/>
        <v>0</v>
      </c>
      <c r="F50" s="1">
        <f t="shared" si="4"/>
        <v>0</v>
      </c>
      <c r="G50" s="1">
        <f t="shared" si="7"/>
        <v>403645.31499963196</v>
      </c>
      <c r="H50" s="1">
        <f>IF(C50=$B$9,$B$10*(1+$B$11/100)^($B$9-$B$2),H49)*(1+IF(C50=$B$9,0,IF(C50&lt;$B$9,$B$8,$B$11))/100)</f>
        <v>520063.4823471063</v>
      </c>
    </row>
    <row r="51" spans="3:8" ht="15">
      <c r="C51">
        <f t="shared" si="5"/>
        <v>104</v>
      </c>
      <c r="D51" s="1">
        <f t="shared" si="6"/>
        <v>118746.53069442385</v>
      </c>
      <c r="E51" s="1">
        <f t="shared" si="3"/>
        <v>0</v>
      </c>
      <c r="F51" s="1">
        <f t="shared" si="4"/>
        <v>0</v>
      </c>
      <c r="G51" s="1">
        <f t="shared" si="7"/>
        <v>427320.1257700379</v>
      </c>
      <c r="H51" s="1">
        <f>IF(C51=$B$9,$B$10*(1+$B$11/100)^($B$9-$B$2),H50)*(1+IF(C51=$B$9,0,IF(C51&lt;$B$9,$B$8,$B$11))/100)</f>
        <v>546066.6564644617</v>
      </c>
    </row>
    <row r="52" spans="3:8" ht="15">
      <c r="C52">
        <f t="shared" si="5"/>
        <v>105</v>
      </c>
      <c r="D52" s="1">
        <f t="shared" si="6"/>
        <v>121121.46130831234</v>
      </c>
      <c r="E52" s="1">
        <f t="shared" si="3"/>
        <v>0</v>
      </c>
      <c r="F52" s="1">
        <f t="shared" si="4"/>
        <v>0</v>
      </c>
      <c r="G52" s="1">
        <f t="shared" si="7"/>
        <v>452248.5279793724</v>
      </c>
      <c r="H52" s="1">
        <f>IF(C52=$B$9,$B$10*(1+$B$11/100)^($B$9-$B$2),H51)*(1+IF(C52=$B$9,0,IF(C52&lt;$B$9,$B$8,$B$11))/100)</f>
        <v>573369.9892876848</v>
      </c>
    </row>
    <row r="53" spans="3:8" ht="15">
      <c r="C53">
        <f t="shared" si="5"/>
        <v>106</v>
      </c>
      <c r="D53" s="1">
        <f t="shared" si="6"/>
        <v>123543.89053447859</v>
      </c>
      <c r="E53" s="1">
        <f t="shared" si="3"/>
        <v>0</v>
      </c>
      <c r="F53" s="1">
        <f t="shared" si="4"/>
        <v>0</v>
      </c>
      <c r="G53" s="1">
        <f t="shared" si="7"/>
        <v>478494.5982175905</v>
      </c>
      <c r="H53" s="1">
        <f>IF(C53=$B$9,$B$10*(1+$B$11/100)^($B$9-$B$2),H52)*(1+IF(C53=$B$9,0,IF(C53&lt;$B$9,$B$8,$B$11))/100)</f>
        <v>602038.4887520691</v>
      </c>
    </row>
    <row r="54" spans="3:8" ht="15">
      <c r="C54">
        <f t="shared" si="5"/>
        <v>107</v>
      </c>
      <c r="D54" s="1">
        <f t="shared" si="6"/>
        <v>126014.76834516817</v>
      </c>
      <c r="E54" s="1">
        <f t="shared" si="3"/>
        <v>0</v>
      </c>
      <c r="F54" s="1">
        <f t="shared" si="4"/>
        <v>0</v>
      </c>
      <c r="G54" s="1">
        <f t="shared" si="7"/>
        <v>506125.64484450436</v>
      </c>
      <c r="H54" s="1">
        <f>IF(C54=$B$9,$B$10*(1+$B$11/100)^($B$9-$B$2),H53)*(1+IF(C54=$B$9,0,IF(C54&lt;$B$9,$B$8,$B$11))/100)</f>
        <v>632140.4131896725</v>
      </c>
    </row>
    <row r="55" spans="3:8" ht="15">
      <c r="C55">
        <f t="shared" si="5"/>
        <v>108</v>
      </c>
      <c r="D55" s="1">
        <f t="shared" si="6"/>
        <v>128535.06371207153</v>
      </c>
      <c r="E55" s="1">
        <f t="shared" si="3"/>
        <v>0</v>
      </c>
      <c r="F55" s="1">
        <f t="shared" si="4"/>
        <v>0</v>
      </c>
      <c r="G55" s="1">
        <f t="shared" si="7"/>
        <v>535212.3701370846</v>
      </c>
      <c r="H55" s="1">
        <f>IF(C55=$B$9,$B$10*(1+$B$11/100)^($B$9-$B$2),H54)*(1+IF(C55=$B$9,0,IF(C55&lt;$B$9,$B$8,$B$11))/100)</f>
        <v>663747.4338491561</v>
      </c>
    </row>
    <row r="56" spans="3:8" ht="15">
      <c r="C56">
        <f t="shared" si="5"/>
        <v>109</v>
      </c>
      <c r="D56" s="1">
        <f t="shared" si="6"/>
        <v>131105.76498631295</v>
      </c>
      <c r="E56" s="1">
        <f t="shared" si="3"/>
        <v>0</v>
      </c>
      <c r="F56" s="1">
        <f t="shared" si="4"/>
        <v>0</v>
      </c>
      <c r="G56" s="1">
        <f t="shared" si="7"/>
        <v>565829.040555301</v>
      </c>
      <c r="H56" s="1">
        <f>IF(C56=$B$9,$B$10*(1+$B$11/100)^($B$9-$B$2),H55)*(1+IF(C56=$B$9,0,IF(C56&lt;$B$9,$B$8,$B$11))/100)</f>
        <v>696934.805541614</v>
      </c>
    </row>
    <row r="57" spans="3:8" ht="15">
      <c r="C57">
        <f t="shared" si="5"/>
        <v>110</v>
      </c>
      <c r="D57" s="1">
        <f t="shared" si="6"/>
        <v>133727.8802860392</v>
      </c>
      <c r="E57" s="1">
        <f t="shared" si="3"/>
        <v>0</v>
      </c>
      <c r="F57" s="1">
        <f t="shared" si="4"/>
        <v>0</v>
      </c>
      <c r="G57" s="1">
        <f t="shared" si="7"/>
        <v>598053.6655326554</v>
      </c>
      <c r="H57" s="1">
        <f>IF(C57=$B$9,$B$10*(1+$B$11/100)^($B$9-$B$2),H56)*(1+IF(C57=$B$9,0,IF(C57&lt;$B$9,$B$8,$B$11))/100)</f>
        <v>731781.5458186946</v>
      </c>
    </row>
    <row r="58" spans="3:8" ht="15">
      <c r="C58">
        <f t="shared" si="5"/>
        <v>111</v>
      </c>
      <c r="D58" s="1">
        <f t="shared" si="6"/>
        <v>136402.43789176</v>
      </c>
      <c r="E58" s="1">
        <f t="shared" si="3"/>
        <v>0</v>
      </c>
      <c r="F58" s="1">
        <f t="shared" si="4"/>
        <v>0</v>
      </c>
      <c r="G58" s="1">
        <f t="shared" si="7"/>
        <v>631968.1852178694</v>
      </c>
      <c r="H58" s="1">
        <f>IF(C58=$B$9,$B$10*(1+$B$11/100)^($B$9-$B$2),H57)*(1+IF(C58=$B$9,0,IF(C58&lt;$B$9,$B$8,$B$11))/100)</f>
        <v>768370.6231096294</v>
      </c>
    </row>
    <row r="59" spans="3:8" ht="15">
      <c r="C59">
        <f t="shared" si="5"/>
        <v>112</v>
      </c>
      <c r="D59" s="1">
        <f t="shared" si="6"/>
        <v>139130.4866495952</v>
      </c>
      <c r="E59" s="1">
        <f t="shared" si="3"/>
        <v>0</v>
      </c>
      <c r="F59" s="1">
        <f t="shared" si="4"/>
        <v>0</v>
      </c>
      <c r="G59" s="1">
        <f t="shared" si="7"/>
        <v>667658.6676155156</v>
      </c>
      <c r="H59" s="1">
        <f>IF(C59=$B$9,$B$10*(1+$B$11/100)^($B$9-$B$2),H58)*(1+IF(C59=$B$9,0,IF(C59&lt;$B$9,$B$8,$B$11))/100)</f>
        <v>806789.1542651108</v>
      </c>
    </row>
    <row r="60" spans="3:8" ht="15">
      <c r="C60">
        <f t="shared" si="5"/>
        <v>113</v>
      </c>
      <c r="D60" s="1">
        <f t="shared" si="6"/>
        <v>141913.0963825871</v>
      </c>
      <c r="E60" s="1">
        <f t="shared" si="3"/>
        <v>0</v>
      </c>
      <c r="F60" s="1">
        <f t="shared" si="4"/>
        <v>0</v>
      </c>
      <c r="G60" s="1">
        <f t="shared" si="7"/>
        <v>705215.5155957793</v>
      </c>
      <c r="H60" s="1">
        <f>IF(C60=$B$9,$B$10*(1+$B$11/100)^($B$9-$B$2),H59)*(1+IF(C60=$B$9,0,IF(C60&lt;$B$9,$B$8,$B$11))/100)</f>
        <v>847128.6119783664</v>
      </c>
    </row>
    <row r="61" spans="3:8" ht="15">
      <c r="C61">
        <f t="shared" si="5"/>
        <v>114</v>
      </c>
      <c r="D61" s="1">
        <f t="shared" si="6"/>
        <v>144751.35831023884</v>
      </c>
      <c r="E61" s="1">
        <f t="shared" si="3"/>
        <v>0</v>
      </c>
      <c r="F61" s="1">
        <f t="shared" si="4"/>
        <v>0</v>
      </c>
      <c r="G61" s="1">
        <f t="shared" si="7"/>
        <v>744733.6842670459</v>
      </c>
      <c r="H61" s="1">
        <f>IF(C61=$B$9,$B$10*(1+$B$11/100)^($B$9-$B$2),H60)*(1+IF(C61=$B$9,0,IF(C61&lt;$B$9,$B$8,$B$11))/100)</f>
        <v>889485.0425772847</v>
      </c>
    </row>
    <row r="62" spans="3:8" ht="15">
      <c r="C62">
        <f t="shared" si="5"/>
        <v>115</v>
      </c>
      <c r="D62" s="1">
        <f t="shared" si="6"/>
        <v>147646.38547644363</v>
      </c>
      <c r="E62" s="1">
        <f t="shared" si="3"/>
        <v>0</v>
      </c>
      <c r="F62" s="1">
        <f t="shared" si="4"/>
        <v>0</v>
      </c>
      <c r="G62" s="1">
        <f t="shared" si="7"/>
        <v>786312.9092297053</v>
      </c>
      <c r="H62" s="1">
        <f>IF(C62=$B$9,$B$10*(1+$B$11/100)^($B$9-$B$2),H61)*(1+IF(C62=$B$9,0,IF(C62&lt;$B$9,$B$8,$B$11))/100)</f>
        <v>933959.294706149</v>
      </c>
    </row>
  </sheetData>
  <sheetProtection sheet="1" objects="1" scenarios="1"/>
  <printOptions gridLines="1"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Manchester [work-at-home copy]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Logsdon</dc:creator>
  <cp:keywords/>
  <dc:description/>
  <cp:lastModifiedBy>John Logsdon</cp:lastModifiedBy>
  <cp:lastPrinted>2012-11-24T00:01:19Z</cp:lastPrinted>
  <dcterms:created xsi:type="dcterms:W3CDTF">2012-11-23T23:27:06Z</dcterms:created>
  <dcterms:modified xsi:type="dcterms:W3CDTF">2012-11-25T11:34:55Z</dcterms:modified>
  <cp:category/>
  <cp:version/>
  <cp:contentType/>
  <cp:contentStatus/>
</cp:coreProperties>
</file>